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6275" windowHeight="9270" activeTab="1"/>
  </bookViews>
  <sheets>
    <sheet name="Участники" sheetId="1" r:id="rId1"/>
    <sheet name="Закупки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24" i="2"/>
  <c r="F5"/>
  <c r="E24" l="1"/>
  <c r="E6"/>
  <c r="E17"/>
  <c r="E25"/>
  <c r="F29"/>
  <c r="G23" s="1"/>
  <c r="E11"/>
  <c r="E19"/>
  <c r="E20"/>
  <c r="E23"/>
  <c r="E22"/>
  <c r="E21"/>
  <c r="E12"/>
  <c r="E13"/>
  <c r="E10"/>
  <c r="E7"/>
  <c r="E8"/>
  <c r="E9"/>
  <c r="E14"/>
  <c r="E4"/>
  <c r="E5"/>
  <c r="E15"/>
  <c r="E16"/>
  <c r="E18"/>
  <c r="E26"/>
  <c r="E3"/>
  <c r="D29" i="1"/>
  <c r="C16"/>
  <c r="C15"/>
  <c r="I18"/>
  <c r="K18"/>
  <c r="I17"/>
  <c r="K17"/>
  <c r="C4"/>
  <c r="D26" s="1"/>
  <c r="C5"/>
  <c r="C7"/>
  <c r="C11"/>
  <c r="C14"/>
  <c r="C19"/>
  <c r="C6"/>
  <c r="D25" s="1"/>
  <c r="D32" s="1"/>
  <c r="C8"/>
  <c r="I8" s="1"/>
  <c r="K8" s="1"/>
  <c r="C10"/>
  <c r="I5"/>
  <c r="I6"/>
  <c r="I7"/>
  <c r="I9"/>
  <c r="I10"/>
  <c r="J10" s="1"/>
  <c r="I11"/>
  <c r="J11" s="1"/>
  <c r="K11" s="1"/>
  <c r="I12"/>
  <c r="I13"/>
  <c r="J13" s="1"/>
  <c r="K13" s="1"/>
  <c r="I14"/>
  <c r="I15"/>
  <c r="I16"/>
  <c r="I19"/>
  <c r="I20"/>
  <c r="I21"/>
  <c r="I22"/>
  <c r="C23"/>
  <c r="I23" s="1"/>
  <c r="D23"/>
  <c r="E23"/>
  <c r="F23"/>
  <c r="H23"/>
  <c r="I4"/>
  <c r="K4" s="1"/>
  <c r="K5"/>
  <c r="K6"/>
  <c r="K7"/>
  <c r="K9"/>
  <c r="K12"/>
  <c r="K14"/>
  <c r="K15"/>
  <c r="K16"/>
  <c r="K19"/>
  <c r="K20"/>
  <c r="K21"/>
  <c r="K22"/>
  <c r="G5" i="2" l="1"/>
  <c r="G18"/>
  <c r="G27"/>
  <c r="G14"/>
  <c r="F30"/>
  <c r="G24"/>
  <c r="G3"/>
  <c r="G9"/>
  <c r="G16"/>
  <c r="E29"/>
  <c r="J23" i="1"/>
  <c r="K10"/>
  <c r="K23"/>
  <c r="G29" i="2" l="1"/>
</calcChain>
</file>

<file path=xl/sharedStrings.xml><?xml version="1.0" encoding="utf-8"?>
<sst xmlns="http://schemas.openxmlformats.org/spreadsheetml/2006/main" count="101" uniqueCount="95">
  <si>
    <t>№</t>
  </si>
  <si>
    <t>Фамилия И.О.</t>
  </si>
  <si>
    <t>Проживание</t>
  </si>
  <si>
    <t>Беседка</t>
  </si>
  <si>
    <t>Волейбол</t>
  </si>
  <si>
    <t>ИТОГО:</t>
  </si>
  <si>
    <t>Листвина Надежда</t>
  </si>
  <si>
    <t>Прудников Петр</t>
  </si>
  <si>
    <t>Кононов Александр</t>
  </si>
  <si>
    <t>Бассейн</t>
  </si>
  <si>
    <t>Бильярд</t>
  </si>
  <si>
    <t>Переплата</t>
  </si>
  <si>
    <t>Оплата без бассейна</t>
  </si>
  <si>
    <t>Оплата с бассейном</t>
  </si>
  <si>
    <t>Оплата 1 корпус</t>
  </si>
  <si>
    <t>Ребенок на доп.месте</t>
  </si>
  <si>
    <t>ОПЛАЧЕНО:</t>
  </si>
  <si>
    <t>Гайнуллин Алексей</t>
  </si>
  <si>
    <t>Крючков Матвей</t>
  </si>
  <si>
    <t>К оплате, руб.</t>
  </si>
  <si>
    <t>Москвин Алексей</t>
  </si>
  <si>
    <t>Москвин Сергей</t>
  </si>
  <si>
    <t>Оплачено</t>
  </si>
  <si>
    <t>руб.</t>
  </si>
  <si>
    <t>Васильев Сергей</t>
  </si>
  <si>
    <t>Недоплата</t>
  </si>
  <si>
    <t>Синицына Валентина</t>
  </si>
  <si>
    <t>Буянкина Марина</t>
  </si>
  <si>
    <t>Маздыкова Лиля</t>
  </si>
  <si>
    <t>Абашкова Ирина</t>
  </si>
  <si>
    <t>Хряпиков Сергей</t>
  </si>
  <si>
    <t>Сенаторова Лена</t>
  </si>
  <si>
    <t>Хрипяков Леонид</t>
  </si>
  <si>
    <t>Хрипякова Лидия</t>
  </si>
  <si>
    <t>Марка</t>
  </si>
  <si>
    <t>Гос.номер</t>
  </si>
  <si>
    <t>Мазда 6</t>
  </si>
  <si>
    <t>Е102СН197</t>
  </si>
  <si>
    <t>Datsun on-do</t>
  </si>
  <si>
    <t>Т616СО777</t>
  </si>
  <si>
    <t>Фольксваген поло</t>
  </si>
  <si>
    <t>Н589УМ 197</t>
  </si>
  <si>
    <t>Кио Соул</t>
  </si>
  <si>
    <t>Volkswagen Tiguan</t>
  </si>
  <si>
    <t>Х711ХК77</t>
  </si>
  <si>
    <t>О 589 КМ 197</t>
  </si>
  <si>
    <t>Кио СИД</t>
  </si>
  <si>
    <t>А450ОЕ199</t>
  </si>
  <si>
    <t>КИО РИО</t>
  </si>
  <si>
    <t>р218ов 777</t>
  </si>
  <si>
    <t>Список машин Прудников заезд 03.03.2017-05.03.2017:</t>
  </si>
  <si>
    <t>Мин-ная вода 1,5л (с газом/без газа)</t>
  </si>
  <si>
    <t>Наименование</t>
  </si>
  <si>
    <t>Кол-во</t>
  </si>
  <si>
    <t>Цена</t>
  </si>
  <si>
    <t>Сок/морс  1л</t>
  </si>
  <si>
    <t>Сумма (расчёт )</t>
  </si>
  <si>
    <t>Факт</t>
  </si>
  <si>
    <t>Тарелки однораз (упак по 12 шт)</t>
  </si>
  <si>
    <t>Стаканы однораз  (шт)</t>
  </si>
  <si>
    <t>Вилки однораз (шт)</t>
  </si>
  <si>
    <t>Соус Хайнц чесночный</t>
  </si>
  <si>
    <t>Скатерти одноразовые (шт)</t>
  </si>
  <si>
    <t>Горчица "Русская"(пласт тюбик, 100гр)</t>
  </si>
  <si>
    <t>Свинина (шейка или окорок), кг</t>
  </si>
  <si>
    <t>Курица (бедро без кости), кг</t>
  </si>
  <si>
    <t>Кононов Александр, Буянкина Марина</t>
  </si>
  <si>
    <t>Листвина Надежда, Крючков Матвей</t>
  </si>
  <si>
    <t>Хряпиков Сергей, Сенаторова Лена, Хрипяков Леонид, Хрипякова Лидия</t>
  </si>
  <si>
    <t>Хлеб белый нарезаный</t>
  </si>
  <si>
    <t>Хлеб чёрный нарезаный</t>
  </si>
  <si>
    <t>Маздыкова Лиля, Абашкова Ирина</t>
  </si>
  <si>
    <t>Сосиски на мангал, кг</t>
  </si>
  <si>
    <t>Помидоры, кг</t>
  </si>
  <si>
    <t>Лук зелен, кг</t>
  </si>
  <si>
    <t>Огурцы, кг</t>
  </si>
  <si>
    <t>Продукты</t>
  </si>
  <si>
    <t>Колбаса с/к, кг</t>
  </si>
  <si>
    <t>Нарезка в/к, кг</t>
  </si>
  <si>
    <t>Москвин Алексей, Москвин Сергей, Синицына Валентина</t>
  </si>
  <si>
    <t>Сыр, нарезка (кг)</t>
  </si>
  <si>
    <t>Все!!!!!</t>
  </si>
  <si>
    <t>Замариновать!!!</t>
  </si>
  <si>
    <t>Пластик однораз контейнеры для еды</t>
  </si>
  <si>
    <t>Немного солений и прочей домашней закуси из дома</t>
  </si>
  <si>
    <t xml:space="preserve">Взять/отдать </t>
  </si>
  <si>
    <t>Уголь, 3 кг</t>
  </si>
  <si>
    <t>На человека</t>
  </si>
  <si>
    <t>Кононов</t>
  </si>
  <si>
    <t>Васильев</t>
  </si>
  <si>
    <t>Топор, гитара</t>
  </si>
  <si>
    <t>Шампура, музыка, мячи на волек</t>
  </si>
  <si>
    <t>Солёные огурцы</t>
  </si>
  <si>
    <t>Фрукты (мандарины, виноград, кг)</t>
  </si>
  <si>
    <t>Волков Сергей, Волкова Яна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</si>
</sst>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_р_._-;\-* #,##0_р_._-;_-* &quot;-&quot;??_р_._-;_-@_-"/>
    <numFmt numFmtId="165" formatCode="0.00_ ;[Red]\-0.00\ "/>
  </numFmts>
  <fonts count="16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9"/>
      <name val="Arial Cyr"/>
      <charset val="204"/>
    </font>
    <font>
      <b/>
      <sz val="10"/>
      <name val="Arial Cyr"/>
      <charset val="204"/>
    </font>
    <font>
      <sz val="10"/>
      <color indexed="10"/>
      <name val="Arial Cyr"/>
      <charset val="204"/>
    </font>
    <font>
      <sz val="8"/>
      <color indexed="8"/>
      <name val="Verdana"/>
      <family val="2"/>
      <charset val="204"/>
    </font>
    <font>
      <b/>
      <sz val="8"/>
      <name val="Arial Cyr"/>
      <charset val="204"/>
    </font>
    <font>
      <sz val="12"/>
      <name val="Arial Cyr"/>
      <charset val="204"/>
    </font>
    <font>
      <sz val="12"/>
      <color indexed="8"/>
      <name val="Verdana"/>
      <family val="2"/>
      <charset val="204"/>
    </font>
    <font>
      <b/>
      <sz val="14"/>
      <color rgb="FFFF0000"/>
      <name val="Arial Cyr"/>
      <charset val="204"/>
    </font>
    <font>
      <sz val="14"/>
      <color rgb="FFFF0000"/>
      <name val="Arial Cyr"/>
      <charset val="204"/>
    </font>
    <font>
      <b/>
      <sz val="14"/>
      <color rgb="FFFF0000"/>
      <name val="Calibri"/>
      <family val="2"/>
      <charset val="204"/>
      <scheme val="minor"/>
    </font>
    <font>
      <sz val="14"/>
      <name val="Arial Cyr"/>
      <charset val="204"/>
    </font>
    <font>
      <b/>
      <sz val="14"/>
      <name val="Calibri"/>
      <family val="2"/>
      <charset val="204"/>
      <scheme val="minor"/>
    </font>
    <font>
      <b/>
      <sz val="10"/>
      <color rgb="FF0070C0"/>
      <name val="Arial Cyr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6">
    <xf numFmtId="0" fontId="0" fillId="0" borderId="0" xfId="0"/>
    <xf numFmtId="164" fontId="0" fillId="0" borderId="0" xfId="1" applyNumberFormat="1" applyFont="1"/>
    <xf numFmtId="164" fontId="4" fillId="0" borderId="1" xfId="1" applyNumberFormat="1" applyFont="1" applyBorder="1"/>
    <xf numFmtId="164" fontId="4" fillId="0" borderId="2" xfId="1" applyNumberFormat="1" applyFont="1" applyBorder="1"/>
    <xf numFmtId="164" fontId="4" fillId="0" borderId="3" xfId="1" applyNumberFormat="1" applyFont="1" applyBorder="1"/>
    <xf numFmtId="164" fontId="0" fillId="0" borderId="4" xfId="1" applyNumberFormat="1" applyFont="1" applyBorder="1"/>
    <xf numFmtId="164" fontId="4" fillId="0" borderId="5" xfId="1" applyNumberFormat="1" applyFont="1" applyBorder="1"/>
    <xf numFmtId="0" fontId="0" fillId="2" borderId="6" xfId="0" applyFill="1" applyBorder="1"/>
    <xf numFmtId="0" fontId="0" fillId="3" borderId="7" xfId="0" applyFill="1" applyBorder="1"/>
    <xf numFmtId="0" fontId="0" fillId="4" borderId="7" xfId="0" applyFill="1" applyBorder="1"/>
    <xf numFmtId="0" fontId="0" fillId="5" borderId="7" xfId="0" applyFill="1" applyBorder="1"/>
    <xf numFmtId="0" fontId="0" fillId="6" borderId="7" xfId="0" applyFill="1" applyBorder="1"/>
    <xf numFmtId="0" fontId="0" fillId="7" borderId="7" xfId="0" applyFill="1" applyBorder="1"/>
    <xf numFmtId="164" fontId="0" fillId="0" borderId="8" xfId="1" applyNumberFormat="1" applyFont="1" applyBorder="1"/>
    <xf numFmtId="164" fontId="0" fillId="0" borderId="9" xfId="0" applyNumberFormat="1" applyBorder="1"/>
    <xf numFmtId="0" fontId="0" fillId="8" borderId="10" xfId="0" applyFill="1" applyBorder="1"/>
    <xf numFmtId="164" fontId="0" fillId="0" borderId="11" xfId="0" applyNumberFormat="1" applyBorder="1"/>
    <xf numFmtId="0" fontId="4" fillId="0" borderId="12" xfId="0" applyFont="1" applyBorder="1"/>
    <xf numFmtId="164" fontId="4" fillId="0" borderId="3" xfId="0" applyNumberFormat="1" applyFont="1" applyBorder="1"/>
    <xf numFmtId="0" fontId="3" fillId="9" borderId="13" xfId="0" applyFont="1" applyFill="1" applyBorder="1"/>
    <xf numFmtId="0" fontId="3" fillId="9" borderId="14" xfId="0" applyFont="1" applyFill="1" applyBorder="1"/>
    <xf numFmtId="0" fontId="3" fillId="9" borderId="15" xfId="0" applyFont="1" applyFill="1" applyBorder="1"/>
    <xf numFmtId="0" fontId="3" fillId="9" borderId="16" xfId="0" applyFont="1" applyFill="1" applyBorder="1"/>
    <xf numFmtId="0" fontId="4" fillId="9" borderId="17" xfId="0" applyFont="1" applyFill="1" applyBorder="1"/>
    <xf numFmtId="164" fontId="0" fillId="0" borderId="18" xfId="1" applyNumberFormat="1" applyFont="1" applyFill="1" applyBorder="1"/>
    <xf numFmtId="164" fontId="0" fillId="0" borderId="19" xfId="1" applyNumberFormat="1" applyFont="1" applyFill="1" applyBorder="1"/>
    <xf numFmtId="164" fontId="0" fillId="0" borderId="20" xfId="1" applyNumberFormat="1" applyFont="1" applyFill="1" applyBorder="1"/>
    <xf numFmtId="164" fontId="5" fillId="0" borderId="20" xfId="1" applyNumberFormat="1" applyFont="1" applyFill="1" applyBorder="1"/>
    <xf numFmtId="164" fontId="0" fillId="0" borderId="21" xfId="1" applyNumberFormat="1" applyFont="1" applyFill="1" applyBorder="1"/>
    <xf numFmtId="164" fontId="0" fillId="0" borderId="4" xfId="1" applyNumberFormat="1" applyFont="1" applyFill="1" applyBorder="1"/>
    <xf numFmtId="164" fontId="4" fillId="0" borderId="22" xfId="1" applyNumberFormat="1" applyFont="1" applyBorder="1"/>
    <xf numFmtId="0" fontId="3" fillId="9" borderId="12" xfId="0" applyFont="1" applyFill="1" applyBorder="1" applyAlignment="1">
      <alignment horizontal="center"/>
    </xf>
    <xf numFmtId="0" fontId="0" fillId="0" borderId="22" xfId="0" applyBorder="1"/>
    <xf numFmtId="0" fontId="0" fillId="0" borderId="7" xfId="0" applyBorder="1"/>
    <xf numFmtId="0" fontId="0" fillId="3" borderId="8" xfId="0" applyFill="1" applyBorder="1"/>
    <xf numFmtId="0" fontId="0" fillId="3" borderId="9" xfId="0" applyFill="1" applyBorder="1"/>
    <xf numFmtId="0" fontId="0" fillId="2" borderId="9" xfId="0" applyFill="1" applyBorder="1"/>
    <xf numFmtId="0" fontId="6" fillId="2" borderId="9" xfId="0" applyFont="1" applyFill="1" applyBorder="1"/>
    <xf numFmtId="0" fontId="6" fillId="3" borderId="9" xfId="0" applyFont="1" applyFill="1" applyBorder="1"/>
    <xf numFmtId="164" fontId="4" fillId="0" borderId="23" xfId="1" applyNumberFormat="1" applyFont="1" applyBorder="1"/>
    <xf numFmtId="164" fontId="4" fillId="0" borderId="12" xfId="1" applyNumberFormat="1" applyFont="1" applyBorder="1"/>
    <xf numFmtId="0" fontId="4" fillId="9" borderId="8" xfId="0" applyFont="1" applyFill="1" applyBorder="1"/>
    <xf numFmtId="0" fontId="6" fillId="3" borderId="24" xfId="0" applyFont="1" applyFill="1" applyBorder="1"/>
    <xf numFmtId="0" fontId="3" fillId="9" borderId="17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165" fontId="4" fillId="0" borderId="25" xfId="1" applyNumberFormat="1" applyFont="1" applyBorder="1"/>
    <xf numFmtId="164" fontId="0" fillId="0" borderId="0" xfId="0" applyNumberFormat="1"/>
    <xf numFmtId="164" fontId="0" fillId="0" borderId="26" xfId="1" applyNumberFormat="1" applyFont="1" applyFill="1" applyBorder="1"/>
    <xf numFmtId="164" fontId="0" fillId="0" borderId="27" xfId="1" applyNumberFormat="1" applyFont="1" applyFill="1" applyBorder="1"/>
    <xf numFmtId="0" fontId="6" fillId="3" borderId="17" xfId="0" applyFont="1" applyFill="1" applyBorder="1"/>
    <xf numFmtId="0" fontId="0" fillId="0" borderId="6" xfId="0" applyBorder="1"/>
    <xf numFmtId="0" fontId="6" fillId="3" borderId="28" xfId="0" applyFont="1" applyFill="1" applyBorder="1"/>
    <xf numFmtId="0" fontId="0" fillId="0" borderId="29" xfId="0" applyBorder="1"/>
    <xf numFmtId="0" fontId="6" fillId="6" borderId="28" xfId="0" applyFont="1" applyFill="1" applyBorder="1"/>
    <xf numFmtId="0" fontId="8" fillId="0" borderId="18" xfId="0" applyFont="1" applyBorder="1"/>
    <xf numFmtId="0" fontId="8" fillId="0" borderId="19" xfId="0" applyFont="1" applyBorder="1"/>
    <xf numFmtId="0" fontId="8" fillId="0" borderId="28" xfId="0" applyFont="1" applyBorder="1"/>
    <xf numFmtId="0" fontId="9" fillId="0" borderId="19" xfId="0" applyFont="1" applyBorder="1"/>
    <xf numFmtId="0" fontId="9" fillId="0" borderId="28" xfId="0" applyFont="1" applyBorder="1"/>
    <xf numFmtId="0" fontId="8" fillId="0" borderId="30" xfId="0" applyFont="1" applyBorder="1"/>
    <xf numFmtId="0" fontId="7" fillId="9" borderId="31" xfId="0" applyFont="1" applyFill="1" applyBorder="1" applyAlignment="1">
      <alignment horizontal="center"/>
    </xf>
    <xf numFmtId="0" fontId="7" fillId="9" borderId="32" xfId="0" applyFont="1" applyFill="1" applyBorder="1" applyAlignment="1">
      <alignment horizontal="center"/>
    </xf>
    <xf numFmtId="0" fontId="7" fillId="9" borderId="33" xfId="0" applyFont="1" applyFill="1" applyBorder="1" applyAlignment="1">
      <alignment horizontal="center"/>
    </xf>
    <xf numFmtId="0" fontId="8" fillId="0" borderId="34" xfId="0" applyFont="1" applyBorder="1"/>
    <xf numFmtId="0" fontId="8" fillId="0" borderId="35" xfId="0" applyFont="1" applyBorder="1"/>
    <xf numFmtId="0" fontId="8" fillId="0" borderId="36" xfId="0" applyFont="1" applyBorder="1"/>
    <xf numFmtId="0" fontId="8" fillId="0" borderId="37" xfId="0" applyFont="1" applyBorder="1"/>
    <xf numFmtId="0" fontId="8" fillId="0" borderId="38" xfId="0" applyFont="1" applyBorder="1"/>
    <xf numFmtId="164" fontId="4" fillId="10" borderId="22" xfId="1" applyNumberFormat="1" applyFont="1" applyFill="1" applyBorder="1"/>
    <xf numFmtId="164" fontId="4" fillId="2" borderId="22" xfId="1" applyNumberFormat="1" applyFont="1" applyFill="1" applyBorder="1"/>
    <xf numFmtId="0" fontId="0" fillId="0" borderId="19" xfId="0" applyFill="1" applyBorder="1"/>
    <xf numFmtId="0" fontId="0" fillId="0" borderId="19" xfId="0" applyBorder="1"/>
    <xf numFmtId="0" fontId="4" fillId="0" borderId="0" xfId="0" applyFont="1" applyAlignment="1">
      <alignment horizontal="center"/>
    </xf>
    <xf numFmtId="0" fontId="0" fillId="0" borderId="21" xfId="0" applyBorder="1"/>
    <xf numFmtId="0" fontId="0" fillId="0" borderId="35" xfId="0" applyBorder="1"/>
    <xf numFmtId="0" fontId="0" fillId="0" borderId="35" xfId="0" applyFill="1" applyBorder="1"/>
    <xf numFmtId="0" fontId="0" fillId="0" borderId="35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0" fillId="0" borderId="5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4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10" fillId="0" borderId="0" xfId="0" applyFont="1" applyAlignment="1">
      <alignment horizontal="center"/>
    </xf>
    <xf numFmtId="2" fontId="0" fillId="0" borderId="35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2" fontId="0" fillId="0" borderId="41" xfId="0" applyNumberFormat="1" applyBorder="1" applyAlignment="1">
      <alignment horizontal="center"/>
    </xf>
    <xf numFmtId="2" fontId="0" fillId="0" borderId="37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2" fontId="0" fillId="0" borderId="42" xfId="0" applyNumberFormat="1" applyBorder="1" applyAlignment="1">
      <alignment horizontal="center"/>
    </xf>
    <xf numFmtId="0" fontId="0" fillId="0" borderId="35" xfId="0" applyBorder="1" applyAlignment="1">
      <alignment horizontal="left"/>
    </xf>
    <xf numFmtId="0" fontId="12" fillId="0" borderId="12" xfId="0" applyFont="1" applyBorder="1"/>
    <xf numFmtId="0" fontId="12" fillId="0" borderId="1" xfId="0" applyFont="1" applyFill="1" applyBorder="1"/>
    <xf numFmtId="0" fontId="12" fillId="0" borderId="39" xfId="0" applyFont="1" applyBorder="1"/>
    <xf numFmtId="0" fontId="13" fillId="0" borderId="0" xfId="0" applyFont="1"/>
    <xf numFmtId="0" fontId="10" fillId="0" borderId="0" xfId="0" applyFont="1" applyAlignment="1">
      <alignment horizontal="center" vertical="center"/>
    </xf>
    <xf numFmtId="2" fontId="0" fillId="0" borderId="45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2" fontId="0" fillId="0" borderId="48" xfId="0" applyNumberFormat="1" applyBorder="1" applyAlignment="1">
      <alignment horizontal="center"/>
    </xf>
    <xf numFmtId="2" fontId="0" fillId="0" borderId="44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0" borderId="28" xfId="0" applyNumberFormat="1" applyBorder="1" applyAlignment="1">
      <alignment horizontal="center"/>
    </xf>
    <xf numFmtId="0" fontId="0" fillId="0" borderId="41" xfId="0" applyBorder="1" applyAlignment="1">
      <alignment horizontal="left" vertical="center"/>
    </xf>
    <xf numFmtId="0" fontId="0" fillId="0" borderId="14" xfId="0" applyBorder="1" applyAlignment="1">
      <alignment horizontal="left"/>
    </xf>
    <xf numFmtId="2" fontId="0" fillId="0" borderId="14" xfId="0" applyNumberFormat="1" applyBorder="1" applyAlignment="1">
      <alignment horizontal="center"/>
    </xf>
    <xf numFmtId="0" fontId="14" fillId="0" borderId="24" xfId="0" applyFon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65" fontId="4" fillId="0" borderId="9" xfId="0" applyNumberFormat="1" applyFont="1" applyBorder="1" applyAlignment="1">
      <alignment horizontal="center" vertical="center"/>
    </xf>
    <xf numFmtId="2" fontId="15" fillId="0" borderId="0" xfId="0" applyNumberFormat="1" applyFont="1" applyAlignment="1">
      <alignment horizontal="center"/>
    </xf>
    <xf numFmtId="0" fontId="0" fillId="0" borderId="12" xfId="0" applyBorder="1"/>
    <xf numFmtId="0" fontId="0" fillId="0" borderId="40" xfId="0" applyBorder="1"/>
    <xf numFmtId="0" fontId="0" fillId="0" borderId="19" xfId="0" applyBorder="1" applyAlignment="1">
      <alignment wrapText="1"/>
    </xf>
    <xf numFmtId="0" fontId="0" fillId="0" borderId="19" xfId="0" applyFill="1" applyBorder="1" applyAlignment="1">
      <alignment horizontal="left" vertical="center"/>
    </xf>
    <xf numFmtId="165" fontId="4" fillId="0" borderId="17" xfId="0" applyNumberFormat="1" applyFont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0" fontId="0" fillId="0" borderId="49" xfId="0" applyBorder="1" applyAlignment="1">
      <alignment vertical="center" wrapText="1"/>
    </xf>
    <xf numFmtId="0" fontId="0" fillId="0" borderId="14" xfId="0" applyBorder="1" applyAlignment="1">
      <alignment horizontal="left" vertical="center"/>
    </xf>
    <xf numFmtId="2" fontId="0" fillId="0" borderId="50" xfId="0" applyNumberForma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3" fillId="9" borderId="8" xfId="0" applyFont="1" applyFill="1" applyBorder="1" applyAlignment="1">
      <alignment horizontal="center"/>
    </xf>
    <xf numFmtId="0" fontId="3" fillId="9" borderId="24" xfId="0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0" fontId="3" fillId="9" borderId="29" xfId="0" applyFont="1" applyFill="1" applyBorder="1" applyAlignment="1">
      <alignment horizontal="center"/>
    </xf>
    <xf numFmtId="0" fontId="3" fillId="9" borderId="12" xfId="0" applyFont="1" applyFill="1" applyBorder="1" applyAlignment="1">
      <alignment horizontal="center"/>
    </xf>
    <xf numFmtId="0" fontId="3" fillId="9" borderId="39" xfId="0" applyFont="1" applyFill="1" applyBorder="1" applyAlignment="1">
      <alignment horizontal="center"/>
    </xf>
    <xf numFmtId="0" fontId="3" fillId="9" borderId="40" xfId="0" applyFont="1" applyFill="1" applyBorder="1" applyAlignment="1">
      <alignment horizontal="center"/>
    </xf>
    <xf numFmtId="165" fontId="4" fillId="0" borderId="46" xfId="0" applyNumberFormat="1" applyFont="1" applyBorder="1" applyAlignment="1">
      <alignment horizontal="center" vertical="center"/>
    </xf>
    <xf numFmtId="165" fontId="4" fillId="0" borderId="47" xfId="0" applyNumberFormat="1" applyFont="1" applyBorder="1" applyAlignment="1">
      <alignment horizontal="center" vertical="center"/>
    </xf>
    <xf numFmtId="165" fontId="4" fillId="0" borderId="17" xfId="0" applyNumberFormat="1" applyFont="1" applyBorder="1" applyAlignment="1">
      <alignment horizontal="center" vertical="center"/>
    </xf>
    <xf numFmtId="0" fontId="0" fillId="0" borderId="31" xfId="0" applyFill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2" fontId="0" fillId="0" borderId="46" xfId="0" applyNumberFormat="1" applyBorder="1" applyAlignment="1">
      <alignment horizontal="center" vertical="center"/>
    </xf>
    <xf numFmtId="2" fontId="0" fillId="0" borderId="47" xfId="0" applyNumberFormat="1" applyBorder="1" applyAlignment="1">
      <alignment horizontal="center" vertical="center"/>
    </xf>
    <xf numFmtId="0" fontId="0" fillId="0" borderId="43" xfId="0" applyFill="1" applyBorder="1" applyAlignment="1">
      <alignment vertical="center" wrapText="1"/>
    </xf>
    <xf numFmtId="2" fontId="0" fillId="0" borderId="17" xfId="0" applyNumberFormat="1" applyBorder="1" applyAlignment="1">
      <alignment horizontal="center" vertical="center"/>
    </xf>
    <xf numFmtId="0" fontId="0" fillId="0" borderId="43" xfId="0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4"/>
  <sheetViews>
    <sheetView workbookViewId="0">
      <selection activeCell="B18" sqref="B18"/>
    </sheetView>
  </sheetViews>
  <sheetFormatPr defaultRowHeight="12.75"/>
  <cols>
    <col min="1" max="1" width="3" bestFit="1" customWidth="1"/>
    <col min="2" max="2" width="23.42578125" bestFit="1" customWidth="1"/>
    <col min="3" max="3" width="15.85546875" bestFit="1" customWidth="1"/>
    <col min="4" max="4" width="11.5703125" bestFit="1" customWidth="1"/>
    <col min="5" max="5" width="9.42578125" bestFit="1" customWidth="1"/>
    <col min="6" max="6" width="8.28515625" bestFit="1" customWidth="1"/>
    <col min="8" max="8" width="10.140625" bestFit="1" customWidth="1"/>
    <col min="9" max="9" width="10.7109375" bestFit="1" customWidth="1"/>
    <col min="10" max="10" width="9.42578125" bestFit="1" customWidth="1"/>
    <col min="11" max="12" width="11.140625" bestFit="1" customWidth="1"/>
  </cols>
  <sheetData>
    <row r="1" spans="1:12" ht="13.5" thickBot="1"/>
    <row r="2" spans="1:12" ht="13.5" thickBot="1">
      <c r="A2" s="127" t="s">
        <v>0</v>
      </c>
      <c r="B2" s="125" t="s">
        <v>1</v>
      </c>
      <c r="C2" s="129" t="s">
        <v>19</v>
      </c>
      <c r="D2" s="130"/>
      <c r="E2" s="130"/>
      <c r="F2" s="130"/>
      <c r="G2" s="130"/>
      <c r="H2" s="130"/>
      <c r="I2" s="131"/>
      <c r="J2" s="31" t="s">
        <v>22</v>
      </c>
      <c r="K2" s="41" t="s">
        <v>11</v>
      </c>
    </row>
    <row r="3" spans="1:12" ht="13.5" thickBot="1">
      <c r="A3" s="128"/>
      <c r="B3" s="126"/>
      <c r="C3" s="19" t="s">
        <v>2</v>
      </c>
      <c r="D3" s="20" t="s">
        <v>3</v>
      </c>
      <c r="E3" s="21" t="s">
        <v>4</v>
      </c>
      <c r="F3" s="21" t="s">
        <v>9</v>
      </c>
      <c r="G3" s="21" t="s">
        <v>10</v>
      </c>
      <c r="H3" s="22" t="s">
        <v>11</v>
      </c>
      <c r="I3" s="23" t="s">
        <v>5</v>
      </c>
      <c r="J3" s="44" t="s">
        <v>23</v>
      </c>
      <c r="K3" s="43" t="s">
        <v>25</v>
      </c>
    </row>
    <row r="4" spans="1:12">
      <c r="A4" s="50">
        <v>1</v>
      </c>
      <c r="B4" s="34" t="s">
        <v>7</v>
      </c>
      <c r="C4" s="47">
        <f>1197*2</f>
        <v>2394</v>
      </c>
      <c r="D4" s="28">
        <v>100</v>
      </c>
      <c r="E4" s="29">
        <v>100</v>
      </c>
      <c r="F4" s="29">
        <v>200</v>
      </c>
      <c r="G4" s="5">
        <v>0</v>
      </c>
      <c r="H4" s="5">
        <v>0</v>
      </c>
      <c r="I4" s="30">
        <f>SUM(C4:H4)</f>
        <v>2794</v>
      </c>
      <c r="J4" s="68">
        <v>2794</v>
      </c>
      <c r="K4" s="45">
        <f>J4-I4</f>
        <v>0</v>
      </c>
      <c r="L4" s="46"/>
    </row>
    <row r="5" spans="1:12">
      <c r="A5" s="33">
        <v>2</v>
      </c>
      <c r="B5" s="35" t="s">
        <v>8</v>
      </c>
      <c r="C5" s="47">
        <f>1197*2</f>
        <v>2394</v>
      </c>
      <c r="D5" s="28">
        <v>100</v>
      </c>
      <c r="E5" s="29">
        <v>100</v>
      </c>
      <c r="F5" s="29">
        <v>200</v>
      </c>
      <c r="G5" s="26"/>
      <c r="H5" s="26"/>
      <c r="I5" s="30">
        <f t="shared" ref="I5:I23" si="0">SUM(C5:H5)</f>
        <v>2794</v>
      </c>
      <c r="J5" s="68">
        <v>2800</v>
      </c>
      <c r="K5" s="45">
        <f t="shared" ref="K5:K22" si="1">J5-I5</f>
        <v>6</v>
      </c>
    </row>
    <row r="6" spans="1:12">
      <c r="A6" s="33">
        <v>3</v>
      </c>
      <c r="B6" s="36" t="s">
        <v>6</v>
      </c>
      <c r="C6" s="47">
        <f>1197*2</f>
        <v>2394</v>
      </c>
      <c r="D6" s="28">
        <v>100</v>
      </c>
      <c r="E6" s="29">
        <v>100</v>
      </c>
      <c r="F6" s="29"/>
      <c r="G6" s="26"/>
      <c r="H6" s="26"/>
      <c r="I6" s="30">
        <f t="shared" si="0"/>
        <v>2594</v>
      </c>
      <c r="J6" s="68">
        <v>2594</v>
      </c>
      <c r="K6" s="45">
        <f t="shared" si="1"/>
        <v>0</v>
      </c>
    </row>
    <row r="7" spans="1:12">
      <c r="A7" s="33">
        <v>4</v>
      </c>
      <c r="B7" s="35" t="s">
        <v>18</v>
      </c>
      <c r="C7" s="47">
        <f>1197*2</f>
        <v>2394</v>
      </c>
      <c r="D7" s="28">
        <v>100</v>
      </c>
      <c r="E7" s="29"/>
      <c r="F7" s="29">
        <v>200</v>
      </c>
      <c r="G7" s="26"/>
      <c r="H7" s="26"/>
      <c r="I7" s="30">
        <f t="shared" si="0"/>
        <v>2694</v>
      </c>
      <c r="J7" s="68">
        <v>2694</v>
      </c>
      <c r="K7" s="45">
        <f t="shared" si="1"/>
        <v>0</v>
      </c>
    </row>
    <row r="8" spans="1:12">
      <c r="A8" s="33">
        <v>5</v>
      </c>
      <c r="B8" s="36" t="s">
        <v>17</v>
      </c>
      <c r="C8" s="47">
        <f>1197*2</f>
        <v>2394</v>
      </c>
      <c r="D8" s="28">
        <v>100</v>
      </c>
      <c r="E8" s="29">
        <v>100</v>
      </c>
      <c r="F8" s="26"/>
      <c r="G8" s="26"/>
      <c r="H8" s="26"/>
      <c r="I8" s="30">
        <f t="shared" si="0"/>
        <v>2594</v>
      </c>
      <c r="J8" s="68">
        <v>2600</v>
      </c>
      <c r="K8" s="45">
        <f t="shared" si="1"/>
        <v>6</v>
      </c>
    </row>
    <row r="9" spans="1:12" hidden="1">
      <c r="A9" s="33">
        <v>6</v>
      </c>
      <c r="B9" s="36"/>
      <c r="C9" s="47"/>
      <c r="D9" s="28"/>
      <c r="E9" s="29"/>
      <c r="F9" s="26"/>
      <c r="G9" s="26"/>
      <c r="H9" s="26"/>
      <c r="I9" s="30">
        <f t="shared" si="0"/>
        <v>0</v>
      </c>
      <c r="J9" s="30"/>
      <c r="K9" s="45">
        <f t="shared" si="1"/>
        <v>0</v>
      </c>
    </row>
    <row r="10" spans="1:12">
      <c r="A10" s="33">
        <v>6</v>
      </c>
      <c r="B10" s="36" t="s">
        <v>20</v>
      </c>
      <c r="C10" s="47">
        <f>1197*2</f>
        <v>2394</v>
      </c>
      <c r="D10" s="28">
        <v>100</v>
      </c>
      <c r="E10" s="29">
        <v>100</v>
      </c>
      <c r="F10" s="29"/>
      <c r="G10" s="26"/>
      <c r="H10" s="26"/>
      <c r="I10" s="30">
        <f t="shared" si="0"/>
        <v>2594</v>
      </c>
      <c r="J10" s="68">
        <f>I10</f>
        <v>2594</v>
      </c>
      <c r="K10" s="45">
        <f t="shared" si="1"/>
        <v>0</v>
      </c>
    </row>
    <row r="11" spans="1:12">
      <c r="A11" s="33">
        <v>7</v>
      </c>
      <c r="B11" s="35" t="s">
        <v>21</v>
      </c>
      <c r="C11" s="47">
        <f>1197*2</f>
        <v>2394</v>
      </c>
      <c r="D11" s="28">
        <v>100</v>
      </c>
      <c r="E11" s="29"/>
      <c r="F11" s="29">
        <v>200</v>
      </c>
      <c r="G11" s="26"/>
      <c r="H11" s="26"/>
      <c r="I11" s="30">
        <f t="shared" si="0"/>
        <v>2694</v>
      </c>
      <c r="J11" s="68">
        <f>I11</f>
        <v>2694</v>
      </c>
      <c r="K11" s="45">
        <f t="shared" si="1"/>
        <v>0</v>
      </c>
    </row>
    <row r="12" spans="1:12" hidden="1">
      <c r="A12" s="33">
        <v>9</v>
      </c>
      <c r="B12" s="36"/>
      <c r="C12" s="48"/>
      <c r="D12" s="25"/>
      <c r="E12" s="26"/>
      <c r="F12" s="26"/>
      <c r="G12" s="26"/>
      <c r="H12" s="26"/>
      <c r="I12" s="30">
        <f t="shared" si="0"/>
        <v>0</v>
      </c>
      <c r="J12" s="68"/>
      <c r="K12" s="45">
        <f t="shared" si="1"/>
        <v>0</v>
      </c>
    </row>
    <row r="13" spans="1:12">
      <c r="A13" s="33">
        <v>8</v>
      </c>
      <c r="B13" s="37" t="s">
        <v>26</v>
      </c>
      <c r="C13" s="47">
        <v>2394</v>
      </c>
      <c r="D13" s="28">
        <v>100</v>
      </c>
      <c r="E13" s="29"/>
      <c r="F13" s="29"/>
      <c r="G13" s="26"/>
      <c r="H13" s="26"/>
      <c r="I13" s="30">
        <f t="shared" si="0"/>
        <v>2494</v>
      </c>
      <c r="J13" s="68">
        <f>I13</f>
        <v>2494</v>
      </c>
      <c r="K13" s="45">
        <f t="shared" si="1"/>
        <v>0</v>
      </c>
    </row>
    <row r="14" spans="1:12">
      <c r="A14" s="33">
        <v>9</v>
      </c>
      <c r="B14" s="38" t="s">
        <v>24</v>
      </c>
      <c r="C14" s="47">
        <f>1197*2</f>
        <v>2394</v>
      </c>
      <c r="D14" s="28">
        <v>100</v>
      </c>
      <c r="E14" s="29">
        <v>100</v>
      </c>
      <c r="F14" s="29">
        <v>200</v>
      </c>
      <c r="G14" s="26"/>
      <c r="H14" s="26"/>
      <c r="I14" s="30">
        <f t="shared" si="0"/>
        <v>2794</v>
      </c>
      <c r="J14" s="69">
        <v>2794</v>
      </c>
      <c r="K14" s="45">
        <f t="shared" si="1"/>
        <v>0</v>
      </c>
    </row>
    <row r="15" spans="1:12">
      <c r="A15" s="33">
        <v>10</v>
      </c>
      <c r="B15" s="37" t="s">
        <v>30</v>
      </c>
      <c r="C15" s="47">
        <f>1197*2</f>
        <v>2394</v>
      </c>
      <c r="D15" s="28">
        <v>100</v>
      </c>
      <c r="E15" s="26"/>
      <c r="F15" s="26"/>
      <c r="G15" s="26"/>
      <c r="H15" s="26"/>
      <c r="I15" s="30">
        <f t="shared" si="0"/>
        <v>2494</v>
      </c>
      <c r="J15" s="68">
        <v>2494</v>
      </c>
      <c r="K15" s="45">
        <f t="shared" si="1"/>
        <v>0</v>
      </c>
    </row>
    <row r="16" spans="1:12">
      <c r="A16" s="33">
        <v>11</v>
      </c>
      <c r="B16" s="51" t="s">
        <v>31</v>
      </c>
      <c r="C16" s="47">
        <f>1197*2</f>
        <v>2394</v>
      </c>
      <c r="D16" s="28">
        <v>100</v>
      </c>
      <c r="E16" s="26"/>
      <c r="F16" s="26">
        <v>200</v>
      </c>
      <c r="G16" s="26"/>
      <c r="H16" s="26"/>
      <c r="I16" s="30">
        <f t="shared" si="0"/>
        <v>2694</v>
      </c>
      <c r="J16" s="68">
        <v>2694</v>
      </c>
      <c r="K16" s="45">
        <f t="shared" si="1"/>
        <v>0</v>
      </c>
    </row>
    <row r="17" spans="1:11">
      <c r="A17" s="33">
        <v>12</v>
      </c>
      <c r="B17" s="53" t="s">
        <v>32</v>
      </c>
      <c r="C17" s="47">
        <v>1800</v>
      </c>
      <c r="D17" s="28">
        <v>100</v>
      </c>
      <c r="E17" s="26"/>
      <c r="F17" s="26">
        <v>200</v>
      </c>
      <c r="G17" s="26"/>
      <c r="H17" s="26"/>
      <c r="I17" s="30">
        <f>SUM(C17:H17)</f>
        <v>2100</v>
      </c>
      <c r="J17" s="68">
        <v>2100</v>
      </c>
      <c r="K17" s="45">
        <f>J17-I17</f>
        <v>0</v>
      </c>
    </row>
    <row r="18" spans="1:11">
      <c r="A18" s="33">
        <v>13</v>
      </c>
      <c r="B18" s="53" t="s">
        <v>33</v>
      </c>
      <c r="C18" s="47">
        <v>1800</v>
      </c>
      <c r="D18" s="28">
        <v>100</v>
      </c>
      <c r="E18" s="26"/>
      <c r="F18" s="26">
        <v>200</v>
      </c>
      <c r="G18" s="26"/>
      <c r="H18" s="26"/>
      <c r="I18" s="30">
        <f>SUM(C18:H18)</f>
        <v>2100</v>
      </c>
      <c r="J18" s="68">
        <v>2100</v>
      </c>
      <c r="K18" s="45">
        <f>J18-I18</f>
        <v>0</v>
      </c>
    </row>
    <row r="19" spans="1:11">
      <c r="A19" s="33">
        <v>14</v>
      </c>
      <c r="B19" s="38" t="s">
        <v>28</v>
      </c>
      <c r="C19" s="47">
        <f>1197*2</f>
        <v>2394</v>
      </c>
      <c r="D19" s="28">
        <v>100</v>
      </c>
      <c r="E19" s="29">
        <v>100</v>
      </c>
      <c r="F19" s="29">
        <v>200</v>
      </c>
      <c r="G19" s="26"/>
      <c r="H19" s="26"/>
      <c r="I19" s="30">
        <f t="shared" si="0"/>
        <v>2794</v>
      </c>
      <c r="J19" s="68">
        <v>2600</v>
      </c>
      <c r="K19" s="45">
        <f t="shared" si="1"/>
        <v>-194</v>
      </c>
    </row>
    <row r="20" spans="1:11">
      <c r="A20" s="33">
        <v>15</v>
      </c>
      <c r="B20" s="38" t="s">
        <v>29</v>
      </c>
      <c r="C20" s="47">
        <v>2394</v>
      </c>
      <c r="D20" s="28">
        <v>100</v>
      </c>
      <c r="E20" s="29"/>
      <c r="F20" s="29">
        <v>200</v>
      </c>
      <c r="G20" s="26"/>
      <c r="H20" s="27"/>
      <c r="I20" s="30">
        <f t="shared" si="0"/>
        <v>2694</v>
      </c>
      <c r="J20" s="68">
        <v>2600</v>
      </c>
      <c r="K20" s="45">
        <f t="shared" si="1"/>
        <v>-94</v>
      </c>
    </row>
    <row r="21" spans="1:11" ht="13.5" thickBot="1">
      <c r="A21" s="52">
        <v>16</v>
      </c>
      <c r="B21" s="42" t="s">
        <v>27</v>
      </c>
      <c r="C21" s="47">
        <v>2394</v>
      </c>
      <c r="D21" s="28">
        <v>100</v>
      </c>
      <c r="E21" s="26"/>
      <c r="F21" s="26">
        <v>200</v>
      </c>
      <c r="G21" s="26"/>
      <c r="H21" s="27"/>
      <c r="I21" s="30">
        <f t="shared" si="0"/>
        <v>2694</v>
      </c>
      <c r="J21" s="68">
        <v>2700</v>
      </c>
      <c r="K21" s="45">
        <f t="shared" si="1"/>
        <v>6</v>
      </c>
    </row>
    <row r="22" spans="1:11" ht="13.5" hidden="1" thickBot="1">
      <c r="A22" s="32">
        <v>17</v>
      </c>
      <c r="B22" s="49"/>
      <c r="C22" s="24"/>
      <c r="D22" s="25"/>
      <c r="E22" s="26"/>
      <c r="F22" s="26"/>
      <c r="G22" s="26"/>
      <c r="H22" s="26"/>
      <c r="I22" s="30">
        <f t="shared" si="0"/>
        <v>0</v>
      </c>
      <c r="J22" s="39"/>
      <c r="K22" s="45">
        <f t="shared" si="1"/>
        <v>0</v>
      </c>
    </row>
    <row r="23" spans="1:11" ht="13.5" thickBot="1">
      <c r="A23" s="123" t="s">
        <v>5</v>
      </c>
      <c r="B23" s="124"/>
      <c r="C23" s="6">
        <f>SUM(C4:C22)</f>
        <v>37116</v>
      </c>
      <c r="D23" s="2">
        <f>SUM(D4:D22)</f>
        <v>1600</v>
      </c>
      <c r="E23" s="3">
        <f>SUM(E4:E22)</f>
        <v>700</v>
      </c>
      <c r="F23" s="3">
        <f>SUM(F4:F22)</f>
        <v>2200</v>
      </c>
      <c r="G23" s="3"/>
      <c r="H23" s="3">
        <f>SUM(H4:H22)</f>
        <v>0</v>
      </c>
      <c r="I23" s="30">
        <f t="shared" si="0"/>
        <v>41616</v>
      </c>
      <c r="J23" s="40">
        <f>SUM(J4:J22)</f>
        <v>41346</v>
      </c>
      <c r="K23" s="4">
        <f>SUM(K4:K22)</f>
        <v>-270</v>
      </c>
    </row>
    <row r="24" spans="1:11" ht="13.5" thickBot="1">
      <c r="D24" s="1"/>
      <c r="E24" s="1"/>
      <c r="F24" s="1"/>
      <c r="G24" s="1"/>
    </row>
    <row r="25" spans="1:11">
      <c r="B25" s="7" t="s">
        <v>12</v>
      </c>
      <c r="C25" s="7"/>
      <c r="D25" s="13">
        <f>C6+C8+C10+C13+C15</f>
        <v>11970</v>
      </c>
      <c r="E25" s="1"/>
      <c r="F25" s="1"/>
      <c r="G25" s="1"/>
    </row>
    <row r="26" spans="1:11">
      <c r="B26" s="8" t="s">
        <v>13</v>
      </c>
      <c r="C26" s="8"/>
      <c r="D26" s="14">
        <f>C4+F4+C5+F5+C7+F7+C11+F11+C14+F14+C21+F21+C20+F20+C19+F19+C16+F16</f>
        <v>23346</v>
      </c>
    </row>
    <row r="27" spans="1:11">
      <c r="B27" s="9" t="s">
        <v>14</v>
      </c>
      <c r="C27" s="9"/>
      <c r="D27" s="14"/>
    </row>
    <row r="28" spans="1:11">
      <c r="B28" s="10"/>
      <c r="C28" s="10"/>
      <c r="D28" s="14"/>
    </row>
    <row r="29" spans="1:11">
      <c r="B29" s="11" t="s">
        <v>15</v>
      </c>
      <c r="C29" s="11"/>
      <c r="D29" s="14">
        <f>C17+F17+C18+F18</f>
        <v>4000</v>
      </c>
    </row>
    <row r="30" spans="1:11">
      <c r="B30" s="12"/>
      <c r="C30" s="12"/>
      <c r="D30" s="14"/>
    </row>
    <row r="31" spans="1:11" ht="13.5" thickBot="1">
      <c r="B31" s="15"/>
      <c r="C31" s="15"/>
      <c r="D31" s="16"/>
    </row>
    <row r="32" spans="1:11" ht="13.5" thickBot="1">
      <c r="B32" s="17" t="s">
        <v>16</v>
      </c>
      <c r="C32" s="17"/>
      <c r="D32" s="18">
        <f>SUM(D25:D31)</f>
        <v>39316</v>
      </c>
    </row>
    <row r="35" spans="1:3">
      <c r="B35" t="s">
        <v>50</v>
      </c>
    </row>
    <row r="36" spans="1:3" ht="13.5" thickBot="1"/>
    <row r="37" spans="1:3" ht="13.5" thickBot="1">
      <c r="A37" s="60" t="s">
        <v>0</v>
      </c>
      <c r="B37" s="61" t="s">
        <v>34</v>
      </c>
      <c r="C37" s="62" t="s">
        <v>35</v>
      </c>
    </row>
    <row r="38" spans="1:3" ht="15">
      <c r="A38" s="63">
        <v>1</v>
      </c>
      <c r="B38" s="64" t="s">
        <v>36</v>
      </c>
      <c r="C38" s="65" t="s">
        <v>37</v>
      </c>
    </row>
    <row r="39" spans="1:3" ht="15">
      <c r="A39" s="54">
        <v>2</v>
      </c>
      <c r="B39" s="57" t="s">
        <v>38</v>
      </c>
      <c r="C39" s="58" t="s">
        <v>39</v>
      </c>
    </row>
    <row r="40" spans="1:3" ht="15">
      <c r="A40" s="54">
        <v>3</v>
      </c>
      <c r="B40" s="57" t="s">
        <v>40</v>
      </c>
      <c r="C40" s="58" t="s">
        <v>41</v>
      </c>
    </row>
    <row r="41" spans="1:3" ht="15">
      <c r="A41" s="54">
        <v>4</v>
      </c>
      <c r="B41" s="55" t="s">
        <v>46</v>
      </c>
      <c r="C41" s="58" t="s">
        <v>47</v>
      </c>
    </row>
    <row r="42" spans="1:3" ht="15">
      <c r="A42" s="54">
        <v>5</v>
      </c>
      <c r="B42" s="55" t="s">
        <v>42</v>
      </c>
      <c r="C42" s="56" t="s">
        <v>45</v>
      </c>
    </row>
    <row r="43" spans="1:3" ht="15">
      <c r="A43" s="54">
        <v>6</v>
      </c>
      <c r="B43" s="57" t="s">
        <v>43</v>
      </c>
      <c r="C43" s="58" t="s">
        <v>44</v>
      </c>
    </row>
    <row r="44" spans="1:3" ht="15.75" thickBot="1">
      <c r="A44" s="59">
        <v>7</v>
      </c>
      <c r="B44" s="66" t="s">
        <v>48</v>
      </c>
      <c r="C44" s="67" t="s">
        <v>49</v>
      </c>
    </row>
  </sheetData>
  <mergeCells count="4">
    <mergeCell ref="A23:B23"/>
    <mergeCell ref="B2:B3"/>
    <mergeCell ref="A2:A3"/>
    <mergeCell ref="C2:I2"/>
  </mergeCells>
  <phoneticPr fontId="2" type="noConversion"/>
  <pageMargins left="0.75" right="0.75" top="1" bottom="1" header="0.5" footer="0.5"/>
  <pageSetup paperSize="9" scale="9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1"/>
  <sheetViews>
    <sheetView tabSelected="1" workbookViewId="0">
      <selection activeCell="H20" sqref="H20"/>
    </sheetView>
  </sheetViews>
  <sheetFormatPr defaultRowHeight="12.75"/>
  <cols>
    <col min="1" max="1" width="26.85546875" style="81" customWidth="1"/>
    <col min="2" max="2" width="52" bestFit="1" customWidth="1"/>
    <col min="5" max="5" width="15.85546875" bestFit="1" customWidth="1"/>
    <col min="7" max="7" width="14" bestFit="1" customWidth="1"/>
  </cols>
  <sheetData>
    <row r="1" spans="1:10" s="85" customFormat="1" ht="18">
      <c r="A1" s="142" t="s">
        <v>76</v>
      </c>
      <c r="B1" s="143"/>
      <c r="C1" s="143"/>
      <c r="D1" s="143"/>
      <c r="E1" s="143"/>
      <c r="F1" s="143"/>
      <c r="G1" s="98"/>
    </row>
    <row r="2" spans="1:10" s="72" customFormat="1" ht="13.5" thickBot="1">
      <c r="A2" s="79"/>
      <c r="B2" s="72" t="s">
        <v>52</v>
      </c>
      <c r="C2" s="72" t="s">
        <v>53</v>
      </c>
      <c r="D2" s="72" t="s">
        <v>54</v>
      </c>
      <c r="E2" s="72" t="s">
        <v>56</v>
      </c>
      <c r="F2" s="72" t="s">
        <v>57</v>
      </c>
      <c r="G2" s="72" t="s">
        <v>85</v>
      </c>
    </row>
    <row r="3" spans="1:10">
      <c r="A3" s="135" t="s">
        <v>7</v>
      </c>
      <c r="B3" s="74" t="s">
        <v>51</v>
      </c>
      <c r="C3" s="86">
        <v>12</v>
      </c>
      <c r="D3" s="86">
        <v>25</v>
      </c>
      <c r="E3" s="99">
        <f>C3*D3</f>
        <v>300</v>
      </c>
      <c r="F3" s="137">
        <v>990</v>
      </c>
      <c r="G3" s="132">
        <f>F3-(F29/17)</f>
        <v>592.52941176470586</v>
      </c>
    </row>
    <row r="4" spans="1:10" ht="13.5" thickBot="1">
      <c r="A4" s="139"/>
      <c r="B4" s="71" t="s">
        <v>55</v>
      </c>
      <c r="C4" s="87">
        <v>12</v>
      </c>
      <c r="D4" s="87">
        <v>90</v>
      </c>
      <c r="E4" s="100">
        <f t="shared" ref="E4:E26" si="0">C4*D4</f>
        <v>1080</v>
      </c>
      <c r="F4" s="138"/>
      <c r="G4" s="133"/>
    </row>
    <row r="5" spans="1:10">
      <c r="A5" s="135" t="s">
        <v>66</v>
      </c>
      <c r="B5" s="74" t="s">
        <v>72</v>
      </c>
      <c r="C5" s="86">
        <v>1.5</v>
      </c>
      <c r="D5" s="86">
        <v>350</v>
      </c>
      <c r="E5" s="99">
        <f t="shared" si="0"/>
        <v>525</v>
      </c>
      <c r="F5" s="137">
        <f>241+1024</f>
        <v>1265</v>
      </c>
      <c r="G5" s="132">
        <f>F5-(F29/17*2)</f>
        <v>470.05882352941171</v>
      </c>
    </row>
    <row r="6" spans="1:10">
      <c r="A6" s="139"/>
      <c r="B6" s="73" t="s">
        <v>92</v>
      </c>
      <c r="C6" s="91">
        <v>2</v>
      </c>
      <c r="D6" s="91">
        <v>100</v>
      </c>
      <c r="E6" s="100">
        <f t="shared" si="0"/>
        <v>200</v>
      </c>
      <c r="F6" s="138"/>
      <c r="G6" s="133"/>
    </row>
    <row r="7" spans="1:10">
      <c r="A7" s="139"/>
      <c r="B7" s="71" t="s">
        <v>77</v>
      </c>
      <c r="C7" s="87">
        <v>1</v>
      </c>
      <c r="D7" s="87">
        <v>550</v>
      </c>
      <c r="E7" s="100">
        <f t="shared" si="0"/>
        <v>550</v>
      </c>
      <c r="F7" s="138"/>
      <c r="G7" s="133"/>
    </row>
    <row r="8" spans="1:10" ht="13.5" thickBot="1">
      <c r="A8" s="139"/>
      <c r="B8" s="71" t="s">
        <v>78</v>
      </c>
      <c r="C8" s="87">
        <v>1</v>
      </c>
      <c r="D8" s="87">
        <v>450</v>
      </c>
      <c r="E8" s="100">
        <f t="shared" si="0"/>
        <v>450</v>
      </c>
      <c r="F8" s="138"/>
      <c r="G8" s="133"/>
    </row>
    <row r="9" spans="1:10">
      <c r="A9" s="135" t="s">
        <v>67</v>
      </c>
      <c r="B9" s="75" t="s">
        <v>58</v>
      </c>
      <c r="C9" s="86">
        <v>4</v>
      </c>
      <c r="D9" s="86">
        <v>30</v>
      </c>
      <c r="E9" s="102">
        <f t="shared" si="0"/>
        <v>120</v>
      </c>
      <c r="F9" s="137">
        <v>747</v>
      </c>
      <c r="G9" s="132">
        <f>F9-(F29/17*1.5)</f>
        <v>150.79411764705878</v>
      </c>
    </row>
    <row r="10" spans="1:10">
      <c r="A10" s="141"/>
      <c r="B10" s="70" t="s">
        <v>59</v>
      </c>
      <c r="C10" s="87">
        <v>50</v>
      </c>
      <c r="D10" s="87">
        <v>3</v>
      </c>
      <c r="E10" s="100">
        <f t="shared" si="0"/>
        <v>150</v>
      </c>
      <c r="F10" s="138"/>
      <c r="G10" s="133"/>
    </row>
    <row r="11" spans="1:10">
      <c r="A11" s="141"/>
      <c r="B11" s="70" t="s">
        <v>83</v>
      </c>
      <c r="C11" s="87">
        <v>10</v>
      </c>
      <c r="D11" s="87">
        <v>30</v>
      </c>
      <c r="E11" s="100">
        <f t="shared" si="0"/>
        <v>300</v>
      </c>
      <c r="F11" s="138"/>
      <c r="G11" s="133"/>
    </row>
    <row r="12" spans="1:10">
      <c r="A12" s="141"/>
      <c r="B12" s="70" t="s">
        <v>60</v>
      </c>
      <c r="C12" s="87">
        <v>50</v>
      </c>
      <c r="D12" s="87">
        <v>2</v>
      </c>
      <c r="E12" s="100">
        <f t="shared" si="0"/>
        <v>100</v>
      </c>
      <c r="F12" s="138"/>
      <c r="G12" s="133"/>
    </row>
    <row r="13" spans="1:10" ht="13.5" thickBot="1">
      <c r="A13" s="141"/>
      <c r="B13" s="70" t="s">
        <v>62</v>
      </c>
      <c r="C13" s="87">
        <v>6</v>
      </c>
      <c r="D13" s="87">
        <v>25</v>
      </c>
      <c r="E13" s="100">
        <f t="shared" si="0"/>
        <v>150</v>
      </c>
      <c r="F13" s="138"/>
      <c r="G13" s="133"/>
    </row>
    <row r="14" spans="1:10">
      <c r="A14" s="135" t="s">
        <v>79</v>
      </c>
      <c r="B14" s="76" t="s">
        <v>64</v>
      </c>
      <c r="C14" s="86">
        <v>350</v>
      </c>
      <c r="D14" s="86">
        <v>1.5</v>
      </c>
      <c r="E14" s="99">
        <f t="shared" si="0"/>
        <v>525</v>
      </c>
      <c r="F14" s="137">
        <v>1008</v>
      </c>
      <c r="G14" s="132">
        <f>F14-(F29/17*3)</f>
        <v>-184.41176470588243</v>
      </c>
      <c r="H14" s="144" t="s">
        <v>82</v>
      </c>
      <c r="I14" s="145"/>
      <c r="J14" s="145"/>
    </row>
    <row r="15" spans="1:10" ht="13.5" thickBot="1">
      <c r="A15" s="141"/>
      <c r="B15" s="106" t="s">
        <v>65</v>
      </c>
      <c r="C15" s="88">
        <v>250</v>
      </c>
      <c r="D15" s="88">
        <v>1.5</v>
      </c>
      <c r="E15" s="101">
        <f t="shared" si="0"/>
        <v>375</v>
      </c>
      <c r="F15" s="138"/>
      <c r="G15" s="133"/>
      <c r="H15" s="144"/>
      <c r="I15" s="145"/>
      <c r="J15" s="145"/>
    </row>
    <row r="16" spans="1:10">
      <c r="A16" s="135" t="s">
        <v>24</v>
      </c>
      <c r="B16" s="93" t="s">
        <v>80</v>
      </c>
      <c r="C16" s="86">
        <v>0.5</v>
      </c>
      <c r="D16" s="86">
        <v>500</v>
      </c>
      <c r="E16" s="99">
        <f t="shared" si="0"/>
        <v>250</v>
      </c>
      <c r="F16" s="137">
        <v>1208</v>
      </c>
      <c r="G16" s="132">
        <f>F16-(F29/17)</f>
        <v>810.52941176470586</v>
      </c>
    </row>
    <row r="17" spans="1:7" ht="13.5" thickBot="1">
      <c r="A17" s="136"/>
      <c r="B17" s="107" t="s">
        <v>86</v>
      </c>
      <c r="C17" s="108">
        <v>1</v>
      </c>
      <c r="D17" s="108">
        <v>150</v>
      </c>
      <c r="E17" s="104">
        <f t="shared" si="0"/>
        <v>150</v>
      </c>
      <c r="F17" s="138"/>
      <c r="G17" s="133"/>
    </row>
    <row r="18" spans="1:7">
      <c r="A18" s="135" t="s">
        <v>68</v>
      </c>
      <c r="B18" s="76" t="s">
        <v>73</v>
      </c>
      <c r="C18" s="86">
        <v>2</v>
      </c>
      <c r="D18" s="86">
        <v>200</v>
      </c>
      <c r="E18" s="99">
        <f t="shared" si="0"/>
        <v>400</v>
      </c>
      <c r="F18" s="137">
        <v>688</v>
      </c>
      <c r="G18" s="132">
        <f>F18-(F29/17*3)</f>
        <v>-504.41176470588243</v>
      </c>
    </row>
    <row r="19" spans="1:7">
      <c r="A19" s="139"/>
      <c r="B19" s="84" t="s">
        <v>74</v>
      </c>
      <c r="C19" s="91">
        <v>0.3</v>
      </c>
      <c r="D19" s="91">
        <v>1000</v>
      </c>
      <c r="E19" s="100">
        <f t="shared" si="0"/>
        <v>300</v>
      </c>
      <c r="F19" s="138"/>
      <c r="G19" s="133"/>
    </row>
    <row r="20" spans="1:7">
      <c r="A20" s="139"/>
      <c r="B20" s="84" t="s">
        <v>75</v>
      </c>
      <c r="C20" s="91">
        <v>1</v>
      </c>
      <c r="D20" s="91">
        <v>200</v>
      </c>
      <c r="E20" s="100">
        <f t="shared" si="0"/>
        <v>200</v>
      </c>
      <c r="F20" s="138"/>
      <c r="G20" s="133"/>
    </row>
    <row r="21" spans="1:7">
      <c r="A21" s="141"/>
      <c r="B21" s="77" t="s">
        <v>69</v>
      </c>
      <c r="C21" s="87">
        <v>3</v>
      </c>
      <c r="D21" s="87">
        <v>30</v>
      </c>
      <c r="E21" s="100">
        <f t="shared" si="0"/>
        <v>90</v>
      </c>
      <c r="F21" s="138"/>
      <c r="G21" s="133"/>
    </row>
    <row r="22" spans="1:7" ht="13.5" thickBot="1">
      <c r="A22" s="136"/>
      <c r="B22" s="82" t="s">
        <v>70</v>
      </c>
      <c r="C22" s="92">
        <v>3</v>
      </c>
      <c r="D22" s="92">
        <v>30</v>
      </c>
      <c r="E22" s="101">
        <f t="shared" si="0"/>
        <v>90</v>
      </c>
      <c r="F22" s="140"/>
      <c r="G22" s="134"/>
    </row>
    <row r="23" spans="1:7" ht="13.5" thickBot="1">
      <c r="A23" s="80" t="s">
        <v>17</v>
      </c>
      <c r="B23" s="83"/>
      <c r="C23" s="90"/>
      <c r="D23" s="90"/>
      <c r="E23" s="103">
        <f t="shared" si="0"/>
        <v>0</v>
      </c>
      <c r="F23" s="110"/>
      <c r="G23" s="112">
        <f>(F29/17)*-1</f>
        <v>-397.47058823529414</v>
      </c>
    </row>
    <row r="24" spans="1:7">
      <c r="A24" s="135" t="s">
        <v>71</v>
      </c>
      <c r="B24" s="76" t="s">
        <v>93</v>
      </c>
      <c r="C24" s="86">
        <v>3</v>
      </c>
      <c r="D24" s="86">
        <v>150</v>
      </c>
      <c r="E24" s="105">
        <f t="shared" si="0"/>
        <v>450</v>
      </c>
      <c r="F24" s="137">
        <f>707+144</f>
        <v>851</v>
      </c>
      <c r="G24" s="132">
        <f>F24-(F29/17*2)</f>
        <v>56.058823529411711</v>
      </c>
    </row>
    <row r="25" spans="1:7">
      <c r="A25" s="139"/>
      <c r="B25" s="82" t="s">
        <v>63</v>
      </c>
      <c r="C25" s="92">
        <v>2</v>
      </c>
      <c r="D25" s="92">
        <v>30</v>
      </c>
      <c r="E25" s="105">
        <f t="shared" si="0"/>
        <v>60</v>
      </c>
      <c r="F25" s="138"/>
      <c r="G25" s="133"/>
    </row>
    <row r="26" spans="1:7" ht="12.75" customHeight="1" thickBot="1">
      <c r="A26" s="136"/>
      <c r="B26" s="78" t="s">
        <v>61</v>
      </c>
      <c r="C26" s="89">
        <v>2</v>
      </c>
      <c r="D26" s="89">
        <v>120</v>
      </c>
      <c r="E26" s="104">
        <f t="shared" si="0"/>
        <v>240</v>
      </c>
      <c r="F26" s="140"/>
      <c r="G26" s="134"/>
    </row>
    <row r="27" spans="1:7" ht="12.75" customHeight="1" thickBot="1">
      <c r="A27" s="120" t="s">
        <v>94</v>
      </c>
      <c r="B27" s="121"/>
      <c r="C27" s="122"/>
      <c r="D27" s="90"/>
      <c r="E27" s="122"/>
      <c r="F27" s="119"/>
      <c r="G27" s="118">
        <f>F29/17*2.5*-1</f>
        <v>-993.67647058823536</v>
      </c>
    </row>
    <row r="28" spans="1:7" s="97" customFormat="1" ht="19.5" thickBot="1">
      <c r="A28" s="94" t="s">
        <v>81</v>
      </c>
      <c r="B28" s="95" t="s">
        <v>84</v>
      </c>
      <c r="C28" s="96"/>
      <c r="D28" s="96"/>
      <c r="E28" s="96"/>
      <c r="F28" s="111"/>
      <c r="G28" s="109"/>
    </row>
    <row r="29" spans="1:7" ht="13.5" thickBot="1">
      <c r="E29" s="113">
        <f>SUM(E3:E28)</f>
        <v>7055</v>
      </c>
      <c r="F29" s="113">
        <f>SUM(F3:F28)</f>
        <v>6757</v>
      </c>
      <c r="G29" s="113">
        <f>SUM(G3:G28)</f>
        <v>0</v>
      </c>
    </row>
    <row r="30" spans="1:7" ht="13.5" thickBot="1">
      <c r="A30" s="116" t="s">
        <v>88</v>
      </c>
      <c r="B30" s="117" t="s">
        <v>91</v>
      </c>
      <c r="E30" s="114" t="s">
        <v>87</v>
      </c>
      <c r="F30" s="115">
        <f>F29/17</f>
        <v>397.47058823529414</v>
      </c>
    </row>
    <row r="31" spans="1:7">
      <c r="A31" s="116" t="s">
        <v>89</v>
      </c>
      <c r="B31" s="117" t="s">
        <v>90</v>
      </c>
    </row>
  </sheetData>
  <mergeCells count="23">
    <mergeCell ref="A1:F1"/>
    <mergeCell ref="A14:A15"/>
    <mergeCell ref="H14:J15"/>
    <mergeCell ref="G3:G4"/>
    <mergeCell ref="G9:G13"/>
    <mergeCell ref="G5:G8"/>
    <mergeCell ref="G14:G15"/>
    <mergeCell ref="F3:F4"/>
    <mergeCell ref="F5:F8"/>
    <mergeCell ref="F9:F13"/>
    <mergeCell ref="F14:F15"/>
    <mergeCell ref="A3:A4"/>
    <mergeCell ref="A5:A8"/>
    <mergeCell ref="A9:A13"/>
    <mergeCell ref="G18:G22"/>
    <mergeCell ref="G24:G26"/>
    <mergeCell ref="A16:A17"/>
    <mergeCell ref="F16:F17"/>
    <mergeCell ref="G16:G17"/>
    <mergeCell ref="A24:A26"/>
    <mergeCell ref="F18:F22"/>
    <mergeCell ref="F24:F26"/>
    <mergeCell ref="A18:A22"/>
  </mergeCells>
  <phoneticPr fontId="2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Участники</vt:lpstr>
      <vt:lpstr>Закупки</vt:lpstr>
      <vt:lpstr>Лист3</vt:lpstr>
    </vt:vector>
  </TitlesOfParts>
  <Company>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Петр</dc:creator>
  <cp:lastModifiedBy>Users</cp:lastModifiedBy>
  <cp:lastPrinted>2015-01-24T17:28:55Z</cp:lastPrinted>
  <dcterms:created xsi:type="dcterms:W3CDTF">2015-01-13T15:23:05Z</dcterms:created>
  <dcterms:modified xsi:type="dcterms:W3CDTF">2017-03-04T15:53:41Z</dcterms:modified>
</cp:coreProperties>
</file>